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305" yWindow="105" windowWidth="17580" windowHeight="11415"/>
  </bookViews>
  <sheets>
    <sheet name="My current valuation" sheetId="7" r:id="rId1"/>
    <sheet name="$1400 Gold" sheetId="9" r:id="rId2"/>
    <sheet name="1980" sheetId="8" r:id="rId3"/>
  </sheets>
  <calcPr calcId="124519"/>
</workbook>
</file>

<file path=xl/calcChain.xml><?xml version="1.0" encoding="utf-8"?>
<calcChain xmlns="http://schemas.openxmlformats.org/spreadsheetml/2006/main">
  <c r="K20" i="8"/>
  <c r="K19"/>
  <c r="K18"/>
  <c r="K17"/>
  <c r="K16"/>
  <c r="K15"/>
  <c r="K14"/>
  <c r="K13"/>
  <c r="K12"/>
  <c r="K11"/>
  <c r="K10"/>
  <c r="K9"/>
  <c r="K20" i="9"/>
  <c r="K19"/>
  <c r="K18"/>
  <c r="K17"/>
  <c r="K16"/>
  <c r="K15"/>
  <c r="K14"/>
  <c r="K13"/>
  <c r="K12"/>
  <c r="K11"/>
  <c r="K10"/>
  <c r="K9"/>
  <c r="K8"/>
  <c r="K8" i="8"/>
  <c r="K8" i="7"/>
  <c r="K20"/>
  <c r="K19"/>
  <c r="K18"/>
  <c r="K17"/>
  <c r="K16"/>
  <c r="K15"/>
  <c r="K14"/>
  <c r="K13"/>
  <c r="K12"/>
  <c r="K11"/>
  <c r="K10"/>
  <c r="K9"/>
  <c r="G20" i="9"/>
  <c r="F20"/>
  <c r="H20" s="1"/>
  <c r="C20"/>
  <c r="G19"/>
  <c r="F19"/>
  <c r="H19" s="1"/>
  <c r="C19"/>
  <c r="G18"/>
  <c r="F18"/>
  <c r="H18" s="1"/>
  <c r="D21"/>
  <c r="C18"/>
  <c r="G17"/>
  <c r="F17"/>
  <c r="I17" s="1"/>
  <c r="L17" s="1"/>
  <c r="C17"/>
  <c r="G16"/>
  <c r="F16"/>
  <c r="I16" s="1"/>
  <c r="L16" s="1"/>
  <c r="C16"/>
  <c r="G15"/>
  <c r="F15"/>
  <c r="I15" s="1"/>
  <c r="L15" s="1"/>
  <c r="C15"/>
  <c r="G14"/>
  <c r="F14"/>
  <c r="I14" s="1"/>
  <c r="L14" s="1"/>
  <c r="C14"/>
  <c r="G13"/>
  <c r="F13"/>
  <c r="I13" s="1"/>
  <c r="L13" s="1"/>
  <c r="C13"/>
  <c r="G12"/>
  <c r="F12"/>
  <c r="I12" s="1"/>
  <c r="L12" s="1"/>
  <c r="C12"/>
  <c r="G11"/>
  <c r="F11"/>
  <c r="I11" s="1"/>
  <c r="L11" s="1"/>
  <c r="C11"/>
  <c r="G10"/>
  <c r="F10"/>
  <c r="I10" s="1"/>
  <c r="L10" s="1"/>
  <c r="C10"/>
  <c r="G9"/>
  <c r="F9"/>
  <c r="I9" s="1"/>
  <c r="L9" s="1"/>
  <c r="C9"/>
  <c r="G8"/>
  <c r="F8"/>
  <c r="I8" s="1"/>
  <c r="C8"/>
  <c r="E4"/>
  <c r="I19" l="1"/>
  <c r="L19" s="1"/>
  <c r="L8"/>
  <c r="H8"/>
  <c r="H9"/>
  <c r="H10"/>
  <c r="H11"/>
  <c r="H12"/>
  <c r="H13"/>
  <c r="H14"/>
  <c r="H15"/>
  <c r="H16"/>
  <c r="H17"/>
  <c r="I18"/>
  <c r="L18" s="1"/>
  <c r="I20"/>
  <c r="L20" s="1"/>
  <c r="L21" l="1"/>
  <c r="E4" i="8" l="1"/>
  <c r="G20"/>
  <c r="F20"/>
  <c r="H20" s="1"/>
  <c r="C20"/>
  <c r="G19"/>
  <c r="F19"/>
  <c r="H19" s="1"/>
  <c r="C19"/>
  <c r="G18"/>
  <c r="F18"/>
  <c r="D21"/>
  <c r="C18"/>
  <c r="G17"/>
  <c r="F17"/>
  <c r="H17" s="1"/>
  <c r="C17"/>
  <c r="G16"/>
  <c r="F16"/>
  <c r="C16"/>
  <c r="G15"/>
  <c r="F15"/>
  <c r="C15"/>
  <c r="G14"/>
  <c r="F14"/>
  <c r="C14"/>
  <c r="G13"/>
  <c r="F13"/>
  <c r="C13"/>
  <c r="G12"/>
  <c r="F12"/>
  <c r="H12" s="1"/>
  <c r="C12"/>
  <c r="G11"/>
  <c r="F11"/>
  <c r="C11"/>
  <c r="G10"/>
  <c r="F10"/>
  <c r="H10" s="1"/>
  <c r="C10"/>
  <c r="G9"/>
  <c r="F9"/>
  <c r="C9"/>
  <c r="G8"/>
  <c r="F8"/>
  <c r="I8" s="1"/>
  <c r="C8"/>
  <c r="D20" i="7"/>
  <c r="D18"/>
  <c r="D19"/>
  <c r="G20"/>
  <c r="F20"/>
  <c r="C20"/>
  <c r="G19"/>
  <c r="F19"/>
  <c r="H19" s="1"/>
  <c r="C19"/>
  <c r="G18"/>
  <c r="F18"/>
  <c r="C18"/>
  <c r="G17"/>
  <c r="F17"/>
  <c r="H17" s="1"/>
  <c r="C17"/>
  <c r="G16"/>
  <c r="F16"/>
  <c r="H16" s="1"/>
  <c r="C16"/>
  <c r="G15"/>
  <c r="F15"/>
  <c r="C15"/>
  <c r="G14"/>
  <c r="F14"/>
  <c r="H14" s="1"/>
  <c r="C14"/>
  <c r="G13"/>
  <c r="F13"/>
  <c r="C13"/>
  <c r="G12"/>
  <c r="F12"/>
  <c r="H12" s="1"/>
  <c r="C12"/>
  <c r="G11"/>
  <c r="F11"/>
  <c r="C11"/>
  <c r="G10"/>
  <c r="F10"/>
  <c r="H10" s="1"/>
  <c r="C10"/>
  <c r="G9"/>
  <c r="F9"/>
  <c r="C9"/>
  <c r="G8"/>
  <c r="F8"/>
  <c r="H8" s="1"/>
  <c r="C8"/>
  <c r="E4"/>
  <c r="H13" i="8" l="1"/>
  <c r="H14"/>
  <c r="H9"/>
  <c r="H11"/>
  <c r="H15"/>
  <c r="H16"/>
  <c r="I9"/>
  <c r="L9" s="1"/>
  <c r="I10"/>
  <c r="L10" s="1"/>
  <c r="I11"/>
  <c r="L11" s="1"/>
  <c r="I12"/>
  <c r="L12" s="1"/>
  <c r="I13"/>
  <c r="L13" s="1"/>
  <c r="I14"/>
  <c r="L14" s="1"/>
  <c r="I15"/>
  <c r="L15" s="1"/>
  <c r="I16"/>
  <c r="L16" s="1"/>
  <c r="I17"/>
  <c r="L17" s="1"/>
  <c r="I19"/>
  <c r="L19" s="1"/>
  <c r="H18"/>
  <c r="L8"/>
  <c r="H8"/>
  <c r="I18"/>
  <c r="L18" s="1"/>
  <c r="I20"/>
  <c r="L20" s="1"/>
  <c r="H18" i="7"/>
  <c r="H20"/>
  <c r="H9"/>
  <c r="H11"/>
  <c r="H13"/>
  <c r="H15"/>
  <c r="D21"/>
  <c r="I8"/>
  <c r="L8" s="1"/>
  <c r="I9"/>
  <c r="L9" s="1"/>
  <c r="I10"/>
  <c r="L10" s="1"/>
  <c r="I11"/>
  <c r="L11" s="1"/>
  <c r="I12"/>
  <c r="L12" s="1"/>
  <c r="I13"/>
  <c r="L13" s="1"/>
  <c r="I14"/>
  <c r="L14" s="1"/>
  <c r="I15"/>
  <c r="L15" s="1"/>
  <c r="I16"/>
  <c r="L16" s="1"/>
  <c r="I17"/>
  <c r="L17" s="1"/>
  <c r="I18"/>
  <c r="L18" s="1"/>
  <c r="I19"/>
  <c r="L19" s="1"/>
  <c r="I20"/>
  <c r="L20" s="1"/>
  <c r="L21" i="8" l="1"/>
  <c r="L21" i="7"/>
</calcChain>
</file>

<file path=xl/sharedStrings.xml><?xml version="1.0" encoding="utf-8"?>
<sst xmlns="http://schemas.openxmlformats.org/spreadsheetml/2006/main" count="93" uniqueCount="32">
  <si>
    <t>Probability</t>
  </si>
  <si>
    <t>10-20%</t>
  </si>
  <si>
    <t>20-30%</t>
  </si>
  <si>
    <t>30-40%</t>
  </si>
  <si>
    <t>40-50%</t>
  </si>
  <si>
    <t>50-60%</t>
  </si>
  <si>
    <t>60-70%</t>
  </si>
  <si>
    <t>70-80%</t>
  </si>
  <si>
    <t>80-90%</t>
  </si>
  <si>
    <t>90-99%</t>
  </si>
  <si>
    <t>0-10%</t>
  </si>
  <si>
    <t>No loss</t>
  </si>
  <si>
    <t>Probability weighted outcome value</t>
  </si>
  <si>
    <t>99-99.9%</t>
  </si>
  <si>
    <t>99.9-100%</t>
  </si>
  <si>
    <t>Discounted probability weighted outcome value</t>
  </si>
  <si>
    <t>Current value</t>
  </si>
  <si>
    <t xml:space="preserve">Base value gold at end </t>
  </si>
  <si>
    <t>Overvaluation attributed to currency risk</t>
  </si>
  <si>
    <t>Overvaluation attributed to future currency risk</t>
  </si>
  <si>
    <t>Aggregate inflation effect over period</t>
  </si>
  <si>
    <t>Equivalent annualised inflation rate over period</t>
  </si>
  <si>
    <t>Expected effect on gold</t>
  </si>
  <si>
    <t>Expected gold value at end</t>
  </si>
  <si>
    <t>Period (Number of years)</t>
  </si>
  <si>
    <t>Currency loss of useful purchasing power over period</t>
  </si>
  <si>
    <t>Opportunity cost per annum (Discounting rate)</t>
  </si>
  <si>
    <t>Gain or loss after allowing for lost opportunity</t>
  </si>
  <si>
    <t>Discounted, probability weighted, outcome value now</t>
  </si>
  <si>
    <t>BullionVault's</t>
  </si>
  <si>
    <t>gold value calculator</t>
  </si>
  <si>
    <t>Long term base value now (cost of a good suit)</t>
  </si>
</sst>
</file>

<file path=xl/styles.xml><?xml version="1.0" encoding="utf-8"?>
<styleSheet xmlns="http://schemas.openxmlformats.org/spreadsheetml/2006/main">
  <numFmts count="2">
    <numFmt numFmtId="43" formatCode="_-* #,##0.00_-;\-* #,##0.00_-;_-* &quot;-&quot;??_-;_-@_-"/>
    <numFmt numFmtId="164" formatCode="_-* #,##0_-;\-* #,##0_-;_-* &quot;-&quot;??_-;_-@_-"/>
  </numFmts>
  <fonts count="8">
    <font>
      <sz val="11"/>
      <color theme="1"/>
      <name val="Calibri"/>
      <family val="2"/>
      <scheme val="minor"/>
    </font>
    <font>
      <sz val="11"/>
      <color theme="1"/>
      <name val="Calibri"/>
      <family val="2"/>
      <scheme val="minor"/>
    </font>
    <font>
      <b/>
      <sz val="11"/>
      <color theme="1"/>
      <name val="Calibri"/>
      <family val="2"/>
      <scheme val="minor"/>
    </font>
    <font>
      <sz val="11"/>
      <color rgb="FF00B050"/>
      <name val="Calibri"/>
      <family val="2"/>
      <scheme val="minor"/>
    </font>
    <font>
      <b/>
      <sz val="14"/>
      <color theme="1"/>
      <name val="Calibri"/>
      <family val="2"/>
      <scheme val="minor"/>
    </font>
    <font>
      <sz val="20"/>
      <color theme="1"/>
      <name val="Calibri"/>
      <family val="2"/>
      <scheme val="minor"/>
    </font>
    <font>
      <u/>
      <sz val="11"/>
      <color theme="10"/>
      <name val="Calibri"/>
      <family val="2"/>
    </font>
    <font>
      <u/>
      <sz val="20"/>
      <color theme="10"/>
      <name val="Calibri"/>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8">
    <xf numFmtId="0" fontId="0" fillId="0" borderId="0" xfId="0"/>
    <xf numFmtId="0" fontId="0" fillId="2" borderId="0" xfId="0" applyFill="1"/>
    <xf numFmtId="0" fontId="2" fillId="0" borderId="0" xfId="0" applyFont="1"/>
    <xf numFmtId="0" fontId="2" fillId="0" borderId="2" xfId="0" applyFont="1" applyBorder="1" applyAlignment="1">
      <alignment wrapText="1"/>
    </xf>
    <xf numFmtId="0" fontId="2" fillId="0" borderId="2" xfId="0" applyFont="1" applyBorder="1" applyAlignment="1">
      <alignment horizontal="right"/>
    </xf>
    <xf numFmtId="0" fontId="2" fillId="0" borderId="2" xfId="0" applyFont="1" applyBorder="1" applyAlignment="1">
      <alignment horizontal="right" wrapText="1"/>
    </xf>
    <xf numFmtId="17" fontId="0" fillId="2" borderId="0" xfId="0" quotePrefix="1" applyNumberFormat="1" applyFill="1"/>
    <xf numFmtId="9" fontId="0" fillId="2" borderId="0" xfId="1" applyFont="1" applyFill="1"/>
    <xf numFmtId="10" fontId="0" fillId="2" borderId="0" xfId="1" applyNumberFormat="1" applyFont="1" applyFill="1"/>
    <xf numFmtId="164" fontId="0" fillId="2" borderId="0" xfId="2" applyNumberFormat="1" applyFont="1" applyFill="1"/>
    <xf numFmtId="10" fontId="0" fillId="2" borderId="0" xfId="0" applyNumberFormat="1" applyFill="1"/>
    <xf numFmtId="0" fontId="3" fillId="0" borderId="0" xfId="0" applyFont="1"/>
    <xf numFmtId="10" fontId="3" fillId="0" borderId="0" xfId="0" applyNumberFormat="1" applyFont="1"/>
    <xf numFmtId="9" fontId="3" fillId="0" borderId="0" xfId="0" applyNumberFormat="1" applyFont="1"/>
    <xf numFmtId="43" fontId="0" fillId="2" borderId="0" xfId="2" applyFont="1" applyFill="1"/>
    <xf numFmtId="43" fontId="4" fillId="2" borderId="1" xfId="2" applyFont="1" applyFill="1" applyBorder="1"/>
    <xf numFmtId="0" fontId="5" fillId="0" borderId="0" xfId="0" applyFont="1"/>
    <xf numFmtId="0" fontId="7" fillId="0" borderId="0" xfId="3" applyFont="1" applyAlignment="1" applyProtection="1"/>
  </cellXfs>
  <cellStyles count="4">
    <cellStyle name="Comma" xfId="2" builtinId="3"/>
    <cellStyle name="Hyperlink" xfId="3" builtinId="8"/>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22</xdr:row>
      <xdr:rowOff>9524</xdr:rowOff>
    </xdr:from>
    <xdr:to>
      <xdr:col>4</xdr:col>
      <xdr:colOff>19050</xdr:colOff>
      <xdr:row>28</xdr:row>
      <xdr:rowOff>152399</xdr:rowOff>
    </xdr:to>
    <xdr:sp macro="" textlink="">
      <xdr:nvSpPr>
        <xdr:cNvPr id="2" name="TextBox 1"/>
        <xdr:cNvSpPr txBox="1"/>
      </xdr:nvSpPr>
      <xdr:spPr>
        <a:xfrm>
          <a:off x="266700" y="4848224"/>
          <a:ext cx="2828925"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t>These three tabs below showed how I</a:t>
          </a:r>
          <a:r>
            <a:rPr lang="en-GB" sz="1100" baseline="0"/>
            <a:t> experimented with data for each of (i) My current valuation, (ii) </a:t>
          </a:r>
          <a:r>
            <a:rPr lang="en-GB" sz="1100" baseline="0">
              <a:solidFill>
                <a:schemeClr val="dk1"/>
              </a:solidFill>
              <a:latin typeface="+mn-lt"/>
              <a:ea typeface="+mn-ea"/>
              <a:cs typeface="+mn-cs"/>
            </a:rPr>
            <a:t>$1400 gold, and (iii)</a:t>
          </a:r>
          <a:endParaRPr lang="en-GB" sz="1100">
            <a:solidFill>
              <a:schemeClr val="dk1"/>
            </a:solidFill>
            <a:latin typeface="+mn-lt"/>
            <a:ea typeface="+mn-ea"/>
            <a:cs typeface="+mn-cs"/>
          </a:endParaRPr>
        </a:p>
        <a:p>
          <a:r>
            <a:rPr lang="en-GB" sz="1100" baseline="0"/>
            <a:t>what it looked like in 1980 (when gold was $850)</a:t>
          </a:r>
          <a:endParaRPr lang="en-GB" sz="1100"/>
        </a:p>
      </xdr:txBody>
    </xdr:sp>
    <xdr:clientData/>
  </xdr:twoCellAnchor>
  <xdr:twoCellAnchor>
    <xdr:from>
      <xdr:col>8</xdr:col>
      <xdr:colOff>247650</xdr:colOff>
      <xdr:row>22</xdr:row>
      <xdr:rowOff>9524</xdr:rowOff>
    </xdr:from>
    <xdr:to>
      <xdr:col>11</xdr:col>
      <xdr:colOff>838200</xdr:colOff>
      <xdr:row>28</xdr:row>
      <xdr:rowOff>152399</xdr:rowOff>
    </xdr:to>
    <xdr:sp macro="" textlink="">
      <xdr:nvSpPr>
        <xdr:cNvPr id="4" name="TextBox 3"/>
        <xdr:cNvSpPr txBox="1"/>
      </xdr:nvSpPr>
      <xdr:spPr>
        <a:xfrm>
          <a:off x="6448425" y="4848224"/>
          <a:ext cx="3076575"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DISCLAIMER : You</a:t>
          </a:r>
          <a:r>
            <a:rPr lang="en-GB" sz="1100" baseline="0"/>
            <a:t> use this at your own risk.  You can see the formulae, so you can decide if the method is reasonable!  As the model shows, gold could go down as well as up.</a:t>
          </a:r>
          <a:br>
            <a:rPr lang="en-GB" sz="1100" baseline="0"/>
          </a:br>
          <a:r>
            <a:rPr lang="en-GB" sz="1100" baseline="0"/>
            <a:t/>
          </a:r>
          <a:br>
            <a:rPr lang="en-GB" sz="1100" baseline="0"/>
          </a:br>
          <a:endParaRPr lang="en-GB" sz="1100" baseline="0"/>
        </a:p>
        <a:p>
          <a:r>
            <a:rPr lang="en-GB" sz="1100" baseline="0"/>
            <a:t>© BullionVault 2010</a:t>
          </a:r>
        </a:p>
      </xdr:txBody>
    </xdr:sp>
    <xdr:clientData/>
  </xdr:twoCellAnchor>
  <xdr:twoCellAnchor>
    <xdr:from>
      <xdr:col>5</xdr:col>
      <xdr:colOff>171450</xdr:colOff>
      <xdr:row>0</xdr:row>
      <xdr:rowOff>142875</xdr:rowOff>
    </xdr:from>
    <xdr:to>
      <xdr:col>11</xdr:col>
      <xdr:colOff>733425</xdr:colOff>
      <xdr:row>5</xdr:row>
      <xdr:rowOff>171450</xdr:rowOff>
    </xdr:to>
    <xdr:sp macro="" textlink="">
      <xdr:nvSpPr>
        <xdr:cNvPr id="5" name="TextBox 4"/>
        <xdr:cNvSpPr txBox="1"/>
      </xdr:nvSpPr>
      <xdr:spPr>
        <a:xfrm>
          <a:off x="3990975" y="142875"/>
          <a:ext cx="542925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aseline="0"/>
            <a:t>To establish a fundamental value of gold for today i</a:t>
          </a:r>
          <a:r>
            <a:rPr lang="en-GB" sz="1100"/>
            <a:t>t's no good just extrapolating from somewhere</a:t>
          </a:r>
          <a:r>
            <a:rPr lang="en-GB" sz="1100" baseline="0"/>
            <a:t> in the past.  We need a better way of stating inflation risks, and assessing gold's fundamental value based on what we think is happening in the world.  This method is quite easy</a:t>
          </a:r>
          <a:r>
            <a:rPr lang="en-GB" sz="1100"/>
            <a:t>.  It lets you define</a:t>
          </a:r>
          <a:r>
            <a:rPr lang="en-GB" sz="1100" baseline="0"/>
            <a:t> the probabilities of certain inflation outcomes, and what will happen to gold, and what your opportunity cost is.  So y</a:t>
          </a:r>
          <a:r>
            <a:rPr lang="en-GB" sz="1100"/>
            <a:t>ou just vary the green numbers in </a:t>
          </a:r>
          <a:r>
            <a:rPr lang="en-GB" sz="1100" baseline="0"/>
            <a:t>the white boxes, and the bottom right-most box tells you how these assumptions value gold now.    </a:t>
          </a:r>
          <a:endParaRPr lang="en-GB" sz="1100"/>
        </a:p>
      </xdr:txBody>
    </xdr:sp>
    <xdr:clientData/>
  </xdr:twoCellAnchor>
  <xdr:twoCellAnchor>
    <xdr:from>
      <xdr:col>11</xdr:col>
      <xdr:colOff>627721</xdr:colOff>
      <xdr:row>5</xdr:row>
      <xdr:rowOff>8416</xdr:rowOff>
    </xdr:from>
    <xdr:to>
      <xdr:col>13</xdr:col>
      <xdr:colOff>418281</xdr:colOff>
      <xdr:row>19</xdr:row>
      <xdr:rowOff>152610</xdr:rowOff>
    </xdr:to>
    <xdr:sp macro="" textlink="">
      <xdr:nvSpPr>
        <xdr:cNvPr id="6" name="Freeform 5"/>
        <xdr:cNvSpPr/>
      </xdr:nvSpPr>
      <xdr:spPr>
        <a:xfrm rot="21151645">
          <a:off x="9314521" y="1094266"/>
          <a:ext cx="1247885" cy="3582719"/>
        </a:xfrm>
        <a:custGeom>
          <a:avLst/>
          <a:gdLst>
            <a:gd name="connsiteX0" fmla="*/ 19050 w 1393825"/>
            <a:gd name="connsiteY0" fmla="*/ 0 h 3371850"/>
            <a:gd name="connsiteX1" fmla="*/ 1390650 w 1393825"/>
            <a:gd name="connsiteY1" fmla="*/ 2114550 h 3371850"/>
            <a:gd name="connsiteX2" fmla="*/ 0 w 1393825"/>
            <a:gd name="connsiteY2" fmla="*/ 3371850 h 3371850"/>
          </a:gdLst>
          <a:ahLst/>
          <a:cxnLst>
            <a:cxn ang="0">
              <a:pos x="connsiteX0" y="connsiteY0"/>
            </a:cxn>
            <a:cxn ang="0">
              <a:pos x="connsiteX1" y="connsiteY1"/>
            </a:cxn>
            <a:cxn ang="0">
              <a:pos x="connsiteX2" y="connsiteY2"/>
            </a:cxn>
          </a:cxnLst>
          <a:rect l="l" t="t" r="r" b="b"/>
          <a:pathLst>
            <a:path w="1393825" h="3371850">
              <a:moveTo>
                <a:pt x="19050" y="0"/>
              </a:moveTo>
              <a:cubicBezTo>
                <a:pt x="706437" y="776287"/>
                <a:pt x="1393825" y="1552575"/>
                <a:pt x="1390650" y="2114550"/>
              </a:cubicBezTo>
              <a:cubicBezTo>
                <a:pt x="1387475" y="2676525"/>
                <a:pt x="693737" y="3024187"/>
                <a:pt x="0" y="3371850"/>
              </a:cubicBezTo>
            </a:path>
          </a:pathLst>
        </a:custGeom>
        <a:ln w="31750">
          <a:tailEnd type="triangle" w="lg" len="lg"/>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GB" sz="1100"/>
        </a:p>
      </xdr:txBody>
    </xdr:sp>
    <xdr:clientData/>
  </xdr:twoCellAnchor>
  <xdr:twoCellAnchor>
    <xdr:from>
      <xdr:col>4</xdr:col>
      <xdr:colOff>142875</xdr:colOff>
      <xdr:row>21</xdr:row>
      <xdr:rowOff>190499</xdr:rowOff>
    </xdr:from>
    <xdr:to>
      <xdr:col>8</xdr:col>
      <xdr:colOff>95250</xdr:colOff>
      <xdr:row>28</xdr:row>
      <xdr:rowOff>152400</xdr:rowOff>
    </xdr:to>
    <xdr:sp macro="" textlink="">
      <xdr:nvSpPr>
        <xdr:cNvPr id="7" name="TextBox 6"/>
        <xdr:cNvSpPr txBox="1"/>
      </xdr:nvSpPr>
      <xdr:spPr>
        <a:xfrm>
          <a:off x="3219450" y="4838699"/>
          <a:ext cx="3076575" cy="1295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If you change the expected effect on gold, as a sanity check you must keep an eye on the resulting overvaluation.  The</a:t>
          </a:r>
          <a:r>
            <a:rPr lang="en-GB" sz="1100" baseline="0"/>
            <a:t> more inflation the more gold will carry an overvaluation.  Today the premium is 75%.  In 1980 it was 240%.  My figures are conservative, so I'm probably understating the price of gold for each inflation scenario. </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161925</xdr:colOff>
      <xdr:row>0</xdr:row>
      <xdr:rowOff>123825</xdr:rowOff>
    </xdr:from>
    <xdr:to>
      <xdr:col>11</xdr:col>
      <xdr:colOff>723900</xdr:colOff>
      <xdr:row>5</xdr:row>
      <xdr:rowOff>142875</xdr:rowOff>
    </xdr:to>
    <xdr:sp macro="" textlink="">
      <xdr:nvSpPr>
        <xdr:cNvPr id="2" name="TextBox 1"/>
        <xdr:cNvSpPr txBox="1"/>
      </xdr:nvSpPr>
      <xdr:spPr>
        <a:xfrm>
          <a:off x="3981450" y="123825"/>
          <a:ext cx="542925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At</a:t>
          </a:r>
          <a:r>
            <a:rPr lang="en-GB" sz="1100" baseline="0"/>
            <a:t> $1400 there is an implication of modest inflation expectations.  These seem too benign in  the context of public debt.  It is quite hard to get the value down to $1,400, without setting the probability of hyper-inflation  to zero.  This is the classic mistake of discounting to zero the probability of any event not experienced in our lifetimes (the same error as caused the ratings agencies to get sub-prime all wrong).  Meanwhile the real data from history is most certainly not zero.  I used it in my current valuation.</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21</xdr:row>
      <xdr:rowOff>76200</xdr:rowOff>
    </xdr:from>
    <xdr:to>
      <xdr:col>4</xdr:col>
      <xdr:colOff>38100</xdr:colOff>
      <xdr:row>26</xdr:row>
      <xdr:rowOff>66675</xdr:rowOff>
    </xdr:to>
    <xdr:sp macro="" textlink="">
      <xdr:nvSpPr>
        <xdr:cNvPr id="2" name="TextBox 1"/>
        <xdr:cNvSpPr txBox="1"/>
      </xdr:nvSpPr>
      <xdr:spPr>
        <a:xfrm>
          <a:off x="161925" y="4676775"/>
          <a:ext cx="2952750" cy="942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In 1980 a big difference was inflation expectations.  With a very high recent</a:t>
          </a:r>
          <a:r>
            <a:rPr lang="en-GB" sz="1100" baseline="0"/>
            <a:t> record of inflation people had shifted their inflation expectations higher.  But without the level of public debt the risk of hyper-inflation was lower. </a:t>
          </a:r>
          <a:endParaRPr lang="en-GB" sz="1100"/>
        </a:p>
      </xdr:txBody>
    </xdr:sp>
    <xdr:clientData/>
  </xdr:twoCellAnchor>
  <xdr:twoCellAnchor>
    <xdr:from>
      <xdr:col>8</xdr:col>
      <xdr:colOff>495300</xdr:colOff>
      <xdr:row>21</xdr:row>
      <xdr:rowOff>85725</xdr:rowOff>
    </xdr:from>
    <xdr:to>
      <xdr:col>11</xdr:col>
      <xdr:colOff>828674</xdr:colOff>
      <xdr:row>25</xdr:row>
      <xdr:rowOff>161925</xdr:rowOff>
    </xdr:to>
    <xdr:sp macro="" textlink="">
      <xdr:nvSpPr>
        <xdr:cNvPr id="3" name="TextBox 2"/>
        <xdr:cNvSpPr txBox="1"/>
      </xdr:nvSpPr>
      <xdr:spPr>
        <a:xfrm>
          <a:off x="6696075" y="4733925"/>
          <a:ext cx="2819399"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The price may have peaked at $850 but that was very temporary.</a:t>
          </a:r>
          <a:r>
            <a:rPr lang="en-GB" sz="1100" baseline="0"/>
            <a:t>  A $600 valuation is more sensible, as it represents the average value for that year.</a:t>
          </a:r>
          <a:endParaRPr lang="en-GB" sz="1100"/>
        </a:p>
      </xdr:txBody>
    </xdr:sp>
    <xdr:clientData/>
  </xdr:twoCellAnchor>
  <xdr:twoCellAnchor>
    <xdr:from>
      <xdr:col>4</xdr:col>
      <xdr:colOff>200025</xdr:colOff>
      <xdr:row>21</xdr:row>
      <xdr:rowOff>95250</xdr:rowOff>
    </xdr:from>
    <xdr:to>
      <xdr:col>8</xdr:col>
      <xdr:colOff>381000</xdr:colOff>
      <xdr:row>26</xdr:row>
      <xdr:rowOff>85725</xdr:rowOff>
    </xdr:to>
    <xdr:sp macro="" textlink="">
      <xdr:nvSpPr>
        <xdr:cNvPr id="4" name="TextBox 3"/>
        <xdr:cNvSpPr txBox="1"/>
      </xdr:nvSpPr>
      <xdr:spPr>
        <a:xfrm>
          <a:off x="3276600" y="4743450"/>
          <a:ext cx="3305175" cy="942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Another key difference in 1980 was the discounting rate.  Without big public debt it was likely that yields would not</a:t>
          </a:r>
          <a:r>
            <a:rPr lang="en-GB" sz="1100" baseline="0"/>
            <a:t> be suppressed at consistently below inflation, so the discounting rate is higher across the board.</a:t>
          </a:r>
          <a:endParaRPr lang="en-GB" sz="1100"/>
        </a:p>
      </xdr:txBody>
    </xdr:sp>
    <xdr:clientData/>
  </xdr:twoCellAnchor>
  <xdr:twoCellAnchor>
    <xdr:from>
      <xdr:col>5</xdr:col>
      <xdr:colOff>361950</xdr:colOff>
      <xdr:row>0</xdr:row>
      <xdr:rowOff>95250</xdr:rowOff>
    </xdr:from>
    <xdr:to>
      <xdr:col>11</xdr:col>
      <xdr:colOff>800100</xdr:colOff>
      <xdr:row>5</xdr:row>
      <xdr:rowOff>104775</xdr:rowOff>
    </xdr:to>
    <xdr:sp macro="" textlink="">
      <xdr:nvSpPr>
        <xdr:cNvPr id="5" name="TextBox 4"/>
        <xdr:cNvSpPr txBox="1"/>
      </xdr:nvSpPr>
      <xdr:spPr>
        <a:xfrm>
          <a:off x="4181475" y="95250"/>
          <a:ext cx="5305425"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In 1980 gold was at a 240% premium to its long term base (a suit of clothes).  That was supported by high inflation expectations.  Two things happened to force gold lower : (i) when the microchip revolutionised productivity it</a:t>
          </a:r>
          <a:r>
            <a:rPr lang="en-GB" sz="1100" baseline="0"/>
            <a:t> empowered unexpected economic growth and (ii) with low public debt the US government could stamp out inflation with high interest rates.  Ultimately the 15 year inflation result was much better than anyone would have expected, and gold duly lost three-quarters of its value.</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ullionvault.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bullionvault.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www.bullionvault.com/" TargetMode="External"/></Relationships>
</file>

<file path=xl/worksheets/sheet1.xml><?xml version="1.0" encoding="utf-8"?>
<worksheet xmlns="http://schemas.openxmlformats.org/spreadsheetml/2006/main" xmlns:r="http://schemas.openxmlformats.org/officeDocument/2006/relationships">
  <dimension ref="A1:L21"/>
  <sheetViews>
    <sheetView tabSelected="1" workbookViewId="0">
      <selection activeCell="L21" sqref="A1:L21"/>
    </sheetView>
  </sheetViews>
  <sheetFormatPr defaultRowHeight="15"/>
  <cols>
    <col min="1" max="1" width="13.140625" customWidth="1"/>
    <col min="2" max="2" width="11" customWidth="1"/>
    <col min="3" max="3" width="11.5703125" customWidth="1"/>
    <col min="4" max="4" width="10.42578125" customWidth="1"/>
    <col min="5" max="5" width="11.140625" customWidth="1"/>
    <col min="6" max="6" width="12" customWidth="1"/>
    <col min="7" max="7" width="10.42578125" customWidth="1"/>
    <col min="8" max="8" width="13.28515625" customWidth="1"/>
    <col min="9" max="11" width="12.42578125" customWidth="1"/>
    <col min="12" max="12" width="12.7109375" customWidth="1"/>
  </cols>
  <sheetData>
    <row r="1" spans="1:12" s="16" customFormat="1" ht="25.5" customHeight="1">
      <c r="A1" s="17" t="s">
        <v>29</v>
      </c>
      <c r="C1" s="16" t="s">
        <v>30</v>
      </c>
    </row>
    <row r="2" spans="1:12">
      <c r="A2" t="s">
        <v>31</v>
      </c>
      <c r="E2" s="11">
        <v>800</v>
      </c>
    </row>
    <row r="3" spans="1:12">
      <c r="A3" t="s">
        <v>16</v>
      </c>
      <c r="E3" s="11">
        <v>1400</v>
      </c>
    </row>
    <row r="4" spans="1:12">
      <c r="A4" t="s">
        <v>18</v>
      </c>
      <c r="E4" s="7">
        <f>($E$3-$E$2)/$E$2</f>
        <v>0.75</v>
      </c>
    </row>
    <row r="5" spans="1:12">
      <c r="A5" t="s">
        <v>24</v>
      </c>
      <c r="E5" s="11">
        <v>15</v>
      </c>
    </row>
    <row r="7" spans="1:12" s="2" customFormat="1" ht="75.75" thickBot="1">
      <c r="A7" s="3" t="s">
        <v>25</v>
      </c>
      <c r="B7" s="5" t="s">
        <v>20</v>
      </c>
      <c r="C7" s="5" t="s">
        <v>21</v>
      </c>
      <c r="D7" s="4" t="s">
        <v>0</v>
      </c>
      <c r="E7" s="5" t="s">
        <v>22</v>
      </c>
      <c r="F7" s="5" t="s">
        <v>23</v>
      </c>
      <c r="G7" s="5" t="s">
        <v>17</v>
      </c>
      <c r="H7" s="5" t="s">
        <v>19</v>
      </c>
      <c r="I7" s="5" t="s">
        <v>12</v>
      </c>
      <c r="J7" s="5" t="s">
        <v>26</v>
      </c>
      <c r="K7" s="5" t="s">
        <v>27</v>
      </c>
      <c r="L7" s="5" t="s">
        <v>28</v>
      </c>
    </row>
    <row r="8" spans="1:12">
      <c r="A8" s="1" t="s">
        <v>11</v>
      </c>
      <c r="B8" s="8">
        <v>0</v>
      </c>
      <c r="C8" s="8">
        <f>1-POWER((1-B8),1/$E$5)</f>
        <v>0</v>
      </c>
      <c r="D8" s="12">
        <v>5.0000000000000001E-3</v>
      </c>
      <c r="E8" s="13">
        <v>-0.6</v>
      </c>
      <c r="F8" s="9">
        <f t="shared" ref="F8:F20" si="0">($E$3)*(1+E8)</f>
        <v>560</v>
      </c>
      <c r="G8" s="9">
        <f>$E$2/(1-B8)</f>
        <v>800</v>
      </c>
      <c r="H8" s="7">
        <f>(F8-G8)/G8</f>
        <v>-0.3</v>
      </c>
      <c r="I8" s="9">
        <f t="shared" ref="I8:I20" si="1">F8*D8</f>
        <v>2.8000000000000003</v>
      </c>
      <c r="J8" s="12">
        <v>0.04</v>
      </c>
      <c r="K8" s="7">
        <f>((POWER(1-J8,$E$5)*F8)-$E$3)/$E$3</f>
        <v>-0.78316544805563648</v>
      </c>
      <c r="L8" s="14">
        <f>POWER(1-J8,$E$5)*I8</f>
        <v>1.5178418636105453</v>
      </c>
    </row>
    <row r="9" spans="1:12">
      <c r="A9" s="1" t="s">
        <v>10</v>
      </c>
      <c r="B9" s="8">
        <v>0.05</v>
      </c>
      <c r="C9" s="8">
        <f t="shared" ref="C9:C20" si="2">1-POWER((1-B9),1/$E$5)</f>
        <v>3.4137129465903193E-3</v>
      </c>
      <c r="D9" s="12">
        <v>0.01</v>
      </c>
      <c r="E9" s="13">
        <v>-0.45</v>
      </c>
      <c r="F9" s="9">
        <f t="shared" si="0"/>
        <v>770.00000000000011</v>
      </c>
      <c r="G9" s="9">
        <f t="shared" ref="G9:G20" si="3">$E$2/(1-B9)</f>
        <v>842.1052631578948</v>
      </c>
      <c r="H9" s="7">
        <f t="shared" ref="H9:H20" si="4">(F9-G9)/G9</f>
        <v>-8.5624999999999923E-2</v>
      </c>
      <c r="I9" s="9">
        <f t="shared" si="1"/>
        <v>7.7000000000000011</v>
      </c>
      <c r="J9" s="12">
        <v>0.04</v>
      </c>
      <c r="K9" s="7">
        <f t="shared" ref="K9:K20" si="5">((POWER(1-J9,$E$5)*F9)-$E$3)/$E$3</f>
        <v>-0.70185249107650005</v>
      </c>
      <c r="L9" s="14">
        <f t="shared" ref="L9:L20" si="6">POWER(1-J9,$E$5)*I9</f>
        <v>4.1740651249290002</v>
      </c>
    </row>
    <row r="10" spans="1:12">
      <c r="A10" s="6" t="s">
        <v>1</v>
      </c>
      <c r="B10" s="8">
        <v>0.15</v>
      </c>
      <c r="C10" s="8">
        <f t="shared" si="2"/>
        <v>1.077611247533683E-2</v>
      </c>
      <c r="D10" s="12">
        <v>1.4999999999999999E-2</v>
      </c>
      <c r="E10" s="13">
        <v>-0.28000000000000003</v>
      </c>
      <c r="F10" s="9">
        <f t="shared" si="0"/>
        <v>1008</v>
      </c>
      <c r="G10" s="9">
        <f t="shared" si="3"/>
        <v>941.17647058823536</v>
      </c>
      <c r="H10" s="7">
        <f t="shared" si="4"/>
        <v>7.0999999999999924E-2</v>
      </c>
      <c r="I10" s="9">
        <f t="shared" si="1"/>
        <v>15.12</v>
      </c>
      <c r="J10" s="12">
        <v>3.5000000000000003E-2</v>
      </c>
      <c r="K10" s="7">
        <f t="shared" si="5"/>
        <v>-0.57806826001483469</v>
      </c>
      <c r="L10" s="14">
        <f t="shared" si="6"/>
        <v>8.8605665396884721</v>
      </c>
    </row>
    <row r="11" spans="1:12">
      <c r="A11" s="1" t="s">
        <v>2</v>
      </c>
      <c r="B11" s="8">
        <v>0.25</v>
      </c>
      <c r="C11" s="8">
        <f t="shared" si="2"/>
        <v>1.899606168258583E-2</v>
      </c>
      <c r="D11" s="12">
        <v>2.5000000000000001E-2</v>
      </c>
      <c r="E11" s="13">
        <v>-0.1</v>
      </c>
      <c r="F11" s="9">
        <f t="shared" si="0"/>
        <v>1260</v>
      </c>
      <c r="G11" s="9">
        <f t="shared" si="3"/>
        <v>1066.6666666666667</v>
      </c>
      <c r="H11" s="7">
        <f t="shared" si="4"/>
        <v>0.18124999999999991</v>
      </c>
      <c r="I11" s="9">
        <f t="shared" si="1"/>
        <v>31.5</v>
      </c>
      <c r="J11" s="12">
        <v>0.03</v>
      </c>
      <c r="K11" s="7">
        <f t="shared" si="5"/>
        <v>-0.43007392977688969</v>
      </c>
      <c r="L11" s="14">
        <f t="shared" si="6"/>
        <v>19.947412457808863</v>
      </c>
    </row>
    <row r="12" spans="1:12">
      <c r="A12" s="1" t="s">
        <v>3</v>
      </c>
      <c r="B12" s="8">
        <v>0.35</v>
      </c>
      <c r="C12" s="8">
        <f t="shared" si="2"/>
        <v>2.8310394157202379E-2</v>
      </c>
      <c r="D12" s="12">
        <v>8.5000000000000006E-2</v>
      </c>
      <c r="E12" s="13">
        <v>0.1</v>
      </c>
      <c r="F12" s="9">
        <f t="shared" si="0"/>
        <v>1540.0000000000002</v>
      </c>
      <c r="G12" s="9">
        <f t="shared" si="3"/>
        <v>1230.7692307692307</v>
      </c>
      <c r="H12" s="7">
        <f t="shared" si="4"/>
        <v>0.25125000000000025</v>
      </c>
      <c r="I12" s="9">
        <f t="shared" si="1"/>
        <v>130.90000000000003</v>
      </c>
      <c r="J12" s="12">
        <v>0.03</v>
      </c>
      <c r="K12" s="7">
        <f t="shared" si="5"/>
        <v>-0.30342369194953173</v>
      </c>
      <c r="L12" s="14">
        <f t="shared" si="6"/>
        <v>82.892580658005727</v>
      </c>
    </row>
    <row r="13" spans="1:12">
      <c r="A13" s="1" t="s">
        <v>4</v>
      </c>
      <c r="B13" s="8">
        <v>0.45</v>
      </c>
      <c r="C13" s="8">
        <f t="shared" si="2"/>
        <v>3.9072005069322513E-2</v>
      </c>
      <c r="D13" s="12">
        <v>0.13</v>
      </c>
      <c r="E13" s="13">
        <v>0.4</v>
      </c>
      <c r="F13" s="9">
        <f t="shared" si="0"/>
        <v>1959.9999999999998</v>
      </c>
      <c r="G13" s="9">
        <f t="shared" si="3"/>
        <v>1454.5454545454545</v>
      </c>
      <c r="H13" s="7">
        <f t="shared" si="4"/>
        <v>0.34749999999999986</v>
      </c>
      <c r="I13" s="9">
        <f t="shared" si="1"/>
        <v>254.79999999999998</v>
      </c>
      <c r="J13" s="12">
        <v>3.2500000000000001E-2</v>
      </c>
      <c r="K13" s="7">
        <f t="shared" si="5"/>
        <v>-0.14711074894116954</v>
      </c>
      <c r="L13" s="14">
        <f t="shared" si="6"/>
        <v>155.22584369270714</v>
      </c>
    </row>
    <row r="14" spans="1:12">
      <c r="A14" s="1" t="s">
        <v>5</v>
      </c>
      <c r="B14" s="8">
        <v>0.55000000000000004</v>
      </c>
      <c r="C14" s="8">
        <f t="shared" si="2"/>
        <v>5.1841736854567277E-2</v>
      </c>
      <c r="D14" s="12">
        <v>0.17</v>
      </c>
      <c r="E14" s="13">
        <v>0.9</v>
      </c>
      <c r="F14" s="9">
        <f t="shared" si="0"/>
        <v>2660</v>
      </c>
      <c r="G14" s="9">
        <f t="shared" si="3"/>
        <v>1777.7777777777781</v>
      </c>
      <c r="H14" s="7">
        <f t="shared" si="4"/>
        <v>0.49624999999999975</v>
      </c>
      <c r="I14" s="9">
        <f t="shared" si="1"/>
        <v>452.20000000000005</v>
      </c>
      <c r="J14" s="12">
        <v>3.5000000000000003E-2</v>
      </c>
      <c r="K14" s="7">
        <f t="shared" si="5"/>
        <v>0.11343098051640856</v>
      </c>
      <c r="L14" s="14">
        <f t="shared" si="6"/>
        <v>264.99657336290528</v>
      </c>
    </row>
    <row r="15" spans="1:12">
      <c r="A15" s="1" t="s">
        <v>6</v>
      </c>
      <c r="B15" s="8">
        <v>0.65</v>
      </c>
      <c r="C15" s="8">
        <f t="shared" si="2"/>
        <v>6.7595123360618126E-2</v>
      </c>
      <c r="D15" s="12">
        <v>0.21</v>
      </c>
      <c r="E15" s="13">
        <v>1.8</v>
      </c>
      <c r="F15" s="9">
        <f t="shared" si="0"/>
        <v>3919.9999999999995</v>
      </c>
      <c r="G15" s="9">
        <f t="shared" si="3"/>
        <v>2285.7142857142858</v>
      </c>
      <c r="H15" s="7">
        <f t="shared" si="4"/>
        <v>0.71499999999999975</v>
      </c>
      <c r="I15" s="9">
        <f t="shared" si="1"/>
        <v>823.19999999999982</v>
      </c>
      <c r="J15" s="12">
        <v>0.04</v>
      </c>
      <c r="K15" s="7">
        <f t="shared" si="5"/>
        <v>0.51784186361054518</v>
      </c>
      <c r="L15" s="14">
        <f t="shared" si="6"/>
        <v>446.24550790150022</v>
      </c>
    </row>
    <row r="16" spans="1:12">
      <c r="A16" s="1" t="s">
        <v>7</v>
      </c>
      <c r="B16" s="8">
        <v>0.75</v>
      </c>
      <c r="C16" s="8">
        <f t="shared" si="2"/>
        <v>8.8277511441783196E-2</v>
      </c>
      <c r="D16" s="12">
        <v>0.18</v>
      </c>
      <c r="E16" s="13">
        <v>3.8</v>
      </c>
      <c r="F16" s="9">
        <f t="shared" si="0"/>
        <v>6720</v>
      </c>
      <c r="G16" s="9">
        <f t="shared" si="3"/>
        <v>3200</v>
      </c>
      <c r="H16" s="7">
        <f t="shared" si="4"/>
        <v>1.1000000000000001</v>
      </c>
      <c r="I16" s="9">
        <f t="shared" si="1"/>
        <v>1209.5999999999999</v>
      </c>
      <c r="J16" s="12">
        <v>0.05</v>
      </c>
      <c r="K16" s="7">
        <f t="shared" si="5"/>
        <v>1.2237979047668159</v>
      </c>
      <c r="L16" s="14">
        <f t="shared" si="6"/>
        <v>560.39707200123758</v>
      </c>
    </row>
    <row r="17" spans="1:12">
      <c r="A17" s="1" t="s">
        <v>8</v>
      </c>
      <c r="B17" s="8">
        <v>0.85</v>
      </c>
      <c r="C17" s="8">
        <f t="shared" si="2"/>
        <v>0.11880352620736745</v>
      </c>
      <c r="D17" s="12">
        <v>0.11</v>
      </c>
      <c r="E17" s="13">
        <v>9</v>
      </c>
      <c r="F17" s="9">
        <f t="shared" si="0"/>
        <v>14000</v>
      </c>
      <c r="G17" s="9">
        <f t="shared" si="3"/>
        <v>5333.3333333333321</v>
      </c>
      <c r="H17" s="7">
        <f t="shared" si="4"/>
        <v>1.6250000000000007</v>
      </c>
      <c r="I17" s="9">
        <f t="shared" si="1"/>
        <v>1540</v>
      </c>
      <c r="J17" s="12">
        <v>6.5000000000000002E-2</v>
      </c>
      <c r="K17" s="7">
        <f t="shared" si="5"/>
        <v>2.6490025183143779</v>
      </c>
      <c r="L17" s="14">
        <f t="shared" si="6"/>
        <v>561.9463878204142</v>
      </c>
    </row>
    <row r="18" spans="1:12">
      <c r="A18" s="1" t="s">
        <v>9</v>
      </c>
      <c r="B18" s="8">
        <v>0.94499999999999995</v>
      </c>
      <c r="C18" s="8">
        <f t="shared" si="2"/>
        <v>0.17581599990678631</v>
      </c>
      <c r="D18" s="12">
        <f>1-POWER(1-0.0035,$E$5)</f>
        <v>5.1233054857759086E-2</v>
      </c>
      <c r="E18" s="13">
        <v>32</v>
      </c>
      <c r="F18" s="9">
        <f t="shared" si="0"/>
        <v>46200</v>
      </c>
      <c r="G18" s="9">
        <f t="shared" si="3"/>
        <v>14545.454545454533</v>
      </c>
      <c r="H18" s="7">
        <f t="shared" si="4"/>
        <v>2.1762500000000027</v>
      </c>
      <c r="I18" s="9">
        <f t="shared" si="1"/>
        <v>2366.9671344284698</v>
      </c>
      <c r="J18" s="12">
        <v>0.08</v>
      </c>
      <c r="K18" s="7">
        <f t="shared" si="5"/>
        <v>8.4478143343167691</v>
      </c>
      <c r="L18" s="14">
        <f t="shared" si="6"/>
        <v>677.65654610636307</v>
      </c>
    </row>
    <row r="19" spans="1:12">
      <c r="A19" s="1" t="s">
        <v>13</v>
      </c>
      <c r="B19" s="8">
        <v>0.99450000000000005</v>
      </c>
      <c r="C19" s="8">
        <f t="shared" si="2"/>
        <v>0.29310076343581404</v>
      </c>
      <c r="D19" s="12">
        <f>1-POWER(1-0.0005,$E$5)</f>
        <v>7.4738067897803795E-3</v>
      </c>
      <c r="E19" s="13">
        <v>360</v>
      </c>
      <c r="F19" s="9">
        <f t="shared" si="0"/>
        <v>505400</v>
      </c>
      <c r="G19" s="9">
        <f t="shared" si="3"/>
        <v>145454.54545454678</v>
      </c>
      <c r="H19" s="7">
        <f t="shared" si="4"/>
        <v>2.4746249999999681</v>
      </c>
      <c r="I19" s="9">
        <f t="shared" si="1"/>
        <v>3777.2619515550036</v>
      </c>
      <c r="J19" s="12">
        <v>0.1</v>
      </c>
      <c r="K19" s="7">
        <f t="shared" si="5"/>
        <v>73.326698686168328</v>
      </c>
      <c r="L19" s="14">
        <f t="shared" si="6"/>
        <v>777.70473942370336</v>
      </c>
    </row>
    <row r="20" spans="1:12" ht="15.75" thickBot="1">
      <c r="A20" s="1" t="s">
        <v>14</v>
      </c>
      <c r="B20" s="8">
        <v>0.99950000000000006</v>
      </c>
      <c r="C20" s="8">
        <f t="shared" si="2"/>
        <v>0.3975356771974794</v>
      </c>
      <c r="D20" s="12">
        <f>1-POWER(1-0.000085,$E$5)</f>
        <v>1.2742416543551904E-3</v>
      </c>
      <c r="E20" s="13">
        <v>4500</v>
      </c>
      <c r="F20" s="9">
        <f t="shared" si="0"/>
        <v>6301400</v>
      </c>
      <c r="G20" s="9">
        <f t="shared" si="3"/>
        <v>1600000.0000001763</v>
      </c>
      <c r="H20" s="7">
        <f t="shared" si="4"/>
        <v>2.9383749999995663</v>
      </c>
      <c r="I20" s="9">
        <f t="shared" si="1"/>
        <v>8029.5063607537968</v>
      </c>
      <c r="J20" s="12">
        <v>0.2</v>
      </c>
      <c r="K20" s="7">
        <f t="shared" si="5"/>
        <v>157.3648587718331</v>
      </c>
      <c r="L20" s="14">
        <f t="shared" si="6"/>
        <v>282.51313948640535</v>
      </c>
    </row>
    <row r="21" spans="1:12" ht="19.5" thickBot="1">
      <c r="D21" s="10">
        <f>SUM(D8:D20)</f>
        <v>0.99998110330189471</v>
      </c>
      <c r="L21" s="15">
        <f>SUM(L8:L20)</f>
        <v>3844.0782764392784</v>
      </c>
    </row>
  </sheetData>
  <hyperlinks>
    <hyperlink ref="A1" r:id="rId1" display="BullionVault"/>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dimension ref="A1:L21"/>
  <sheetViews>
    <sheetView workbookViewId="0">
      <selection activeCell="L21" sqref="A1:L21"/>
    </sheetView>
  </sheetViews>
  <sheetFormatPr defaultRowHeight="15"/>
  <cols>
    <col min="1" max="1" width="13.140625" customWidth="1"/>
    <col min="2" max="2" width="11" customWidth="1"/>
    <col min="3" max="3" width="11.5703125" customWidth="1"/>
    <col min="4" max="4" width="10.42578125" customWidth="1"/>
    <col min="5" max="5" width="11.140625" customWidth="1"/>
    <col min="6" max="6" width="12" customWidth="1"/>
    <col min="7" max="7" width="10.42578125" customWidth="1"/>
    <col min="8" max="8" width="13.28515625" customWidth="1"/>
    <col min="9" max="11" width="12.42578125" customWidth="1"/>
    <col min="12" max="12" width="12.7109375" customWidth="1"/>
  </cols>
  <sheetData>
    <row r="1" spans="1:12" ht="26.25">
      <c r="A1" s="17" t="s">
        <v>29</v>
      </c>
      <c r="B1" s="16"/>
      <c r="C1" s="16" t="s">
        <v>30</v>
      </c>
    </row>
    <row r="2" spans="1:12">
      <c r="A2" t="s">
        <v>31</v>
      </c>
      <c r="E2" s="11">
        <v>800</v>
      </c>
    </row>
    <row r="3" spans="1:12">
      <c r="A3" t="s">
        <v>16</v>
      </c>
      <c r="E3" s="11">
        <v>1400</v>
      </c>
    </row>
    <row r="4" spans="1:12">
      <c r="A4" t="s">
        <v>18</v>
      </c>
      <c r="E4" s="7">
        <f>($E$3-$E$2)/$E$2</f>
        <v>0.75</v>
      </c>
    </row>
    <row r="5" spans="1:12">
      <c r="A5" t="s">
        <v>24</v>
      </c>
      <c r="E5" s="11">
        <v>15</v>
      </c>
    </row>
    <row r="7" spans="1:12" s="2" customFormat="1" ht="75.75" thickBot="1">
      <c r="A7" s="3" t="s">
        <v>25</v>
      </c>
      <c r="B7" s="5" t="s">
        <v>20</v>
      </c>
      <c r="C7" s="5" t="s">
        <v>21</v>
      </c>
      <c r="D7" s="4" t="s">
        <v>0</v>
      </c>
      <c r="E7" s="5" t="s">
        <v>22</v>
      </c>
      <c r="F7" s="5" t="s">
        <v>23</v>
      </c>
      <c r="G7" s="5" t="s">
        <v>17</v>
      </c>
      <c r="H7" s="5" t="s">
        <v>19</v>
      </c>
      <c r="I7" s="5" t="s">
        <v>12</v>
      </c>
      <c r="J7" s="5" t="s">
        <v>26</v>
      </c>
      <c r="K7" s="5" t="s">
        <v>27</v>
      </c>
      <c r="L7" s="5" t="s">
        <v>15</v>
      </c>
    </row>
    <row r="8" spans="1:12">
      <c r="A8" s="1" t="s">
        <v>11</v>
      </c>
      <c r="B8" s="8">
        <v>0</v>
      </c>
      <c r="C8" s="8">
        <f>1-POWER((1-B8),1/$E$5)</f>
        <v>0</v>
      </c>
      <c r="D8" s="12">
        <v>0.01</v>
      </c>
      <c r="E8" s="13">
        <v>-0.6</v>
      </c>
      <c r="F8" s="9">
        <f t="shared" ref="F8:F20" si="0">($E$3)*(1+E8)</f>
        <v>560</v>
      </c>
      <c r="G8" s="9">
        <f>$E$2/(1-B8)</f>
        <v>800</v>
      </c>
      <c r="H8" s="7">
        <f>(F8-G8)/G8</f>
        <v>-0.3</v>
      </c>
      <c r="I8" s="9">
        <f t="shared" ref="I8:I20" si="1">F8*D8</f>
        <v>5.6000000000000005</v>
      </c>
      <c r="J8" s="12">
        <v>0.03</v>
      </c>
      <c r="K8" s="7">
        <f>((POWER(1-J8,$E$5)*F8)-$E$3)/$E$3</f>
        <v>-0.74669952434528442</v>
      </c>
      <c r="L8" s="14">
        <f>POWER(1-J8,$E$5)*I8</f>
        <v>3.5462066591660202</v>
      </c>
    </row>
    <row r="9" spans="1:12">
      <c r="A9" s="1" t="s">
        <v>10</v>
      </c>
      <c r="B9" s="8">
        <v>0.05</v>
      </c>
      <c r="C9" s="8">
        <f t="shared" ref="C9:C20" si="2">1-POWER((1-B9),1/$E$5)</f>
        <v>3.4137129465903193E-3</v>
      </c>
      <c r="D9" s="12">
        <v>1.4999999999999999E-2</v>
      </c>
      <c r="E9" s="13">
        <v>-0.45</v>
      </c>
      <c r="F9" s="9">
        <f t="shared" si="0"/>
        <v>770.00000000000011</v>
      </c>
      <c r="G9" s="9">
        <f t="shared" ref="G9:G20" si="3">$E$2/(1-B9)</f>
        <v>842.1052631578948</v>
      </c>
      <c r="H9" s="7">
        <f t="shared" ref="H9:H20" si="4">(F9-G9)/G9</f>
        <v>-8.5624999999999923E-2</v>
      </c>
      <c r="I9" s="9">
        <f t="shared" si="1"/>
        <v>11.55</v>
      </c>
      <c r="J9" s="12">
        <v>0.03</v>
      </c>
      <c r="K9" s="7">
        <f t="shared" ref="K9:K20" si="5">((POWER(1-J9,$E$5)*F9)-$E$3)/$E$3</f>
        <v>-0.65171184597476584</v>
      </c>
      <c r="L9" s="14">
        <f t="shared" ref="L9:L20" si="6">POWER(1-J9,$E$5)*I9</f>
        <v>7.3140512345299165</v>
      </c>
    </row>
    <row r="10" spans="1:12">
      <c r="A10" s="6" t="s">
        <v>1</v>
      </c>
      <c r="B10" s="8">
        <v>0.15</v>
      </c>
      <c r="C10" s="8">
        <f t="shared" si="2"/>
        <v>1.077611247533683E-2</v>
      </c>
      <c r="D10" s="12">
        <v>0.05</v>
      </c>
      <c r="E10" s="13">
        <v>-0.28000000000000003</v>
      </c>
      <c r="F10" s="9">
        <f t="shared" si="0"/>
        <v>1008</v>
      </c>
      <c r="G10" s="9">
        <f t="shared" si="3"/>
        <v>941.17647058823536</v>
      </c>
      <c r="H10" s="7">
        <f t="shared" si="4"/>
        <v>7.0999999999999924E-2</v>
      </c>
      <c r="I10" s="9">
        <f t="shared" si="1"/>
        <v>50.400000000000006</v>
      </c>
      <c r="J10" s="12">
        <v>3.2500000000000001E-2</v>
      </c>
      <c r="K10" s="7">
        <f t="shared" si="5"/>
        <v>-0.56137124231260149</v>
      </c>
      <c r="L10" s="14">
        <f t="shared" si="6"/>
        <v>30.704013038117903</v>
      </c>
    </row>
    <row r="11" spans="1:12">
      <c r="A11" s="1" t="s">
        <v>2</v>
      </c>
      <c r="B11" s="8">
        <v>0.25</v>
      </c>
      <c r="C11" s="8">
        <f t="shared" si="2"/>
        <v>1.899606168258583E-2</v>
      </c>
      <c r="D11" s="12">
        <v>0.09</v>
      </c>
      <c r="E11" s="13">
        <v>-0.1</v>
      </c>
      <c r="F11" s="9">
        <f t="shared" si="0"/>
        <v>1260</v>
      </c>
      <c r="G11" s="9">
        <f t="shared" si="3"/>
        <v>1066.6666666666667</v>
      </c>
      <c r="H11" s="7">
        <f t="shared" si="4"/>
        <v>0.18124999999999991</v>
      </c>
      <c r="I11" s="9">
        <f t="shared" si="1"/>
        <v>113.39999999999999</v>
      </c>
      <c r="J11" s="12">
        <v>3.2500000000000001E-2</v>
      </c>
      <c r="K11" s="7">
        <f t="shared" si="5"/>
        <v>-0.45171405289075178</v>
      </c>
      <c r="L11" s="14">
        <f t="shared" si="6"/>
        <v>69.084029335765266</v>
      </c>
    </row>
    <row r="12" spans="1:12">
      <c r="A12" s="1" t="s">
        <v>3</v>
      </c>
      <c r="B12" s="8">
        <v>0.35</v>
      </c>
      <c r="C12" s="8">
        <f t="shared" si="2"/>
        <v>2.8310394157202379E-2</v>
      </c>
      <c r="D12" s="12">
        <v>0.13</v>
      </c>
      <c r="E12" s="13">
        <v>0.1</v>
      </c>
      <c r="F12" s="9">
        <f t="shared" si="0"/>
        <v>1540.0000000000002</v>
      </c>
      <c r="G12" s="9">
        <f t="shared" si="3"/>
        <v>1230.7692307692307</v>
      </c>
      <c r="H12" s="7">
        <f t="shared" si="4"/>
        <v>0.25125000000000025</v>
      </c>
      <c r="I12" s="9">
        <f t="shared" si="1"/>
        <v>200.20000000000005</v>
      </c>
      <c r="J12" s="12">
        <v>3.5000000000000003E-2</v>
      </c>
      <c r="K12" s="7">
        <f t="shared" si="5"/>
        <v>-0.3553820639115528</v>
      </c>
      <c r="L12" s="14">
        <f t="shared" si="6"/>
        <v>117.32046436809739</v>
      </c>
    </row>
    <row r="13" spans="1:12">
      <c r="A13" s="1" t="s">
        <v>4</v>
      </c>
      <c r="B13" s="8">
        <v>0.45</v>
      </c>
      <c r="C13" s="8">
        <f t="shared" si="2"/>
        <v>3.9072005069322513E-2</v>
      </c>
      <c r="D13" s="12">
        <v>0.23</v>
      </c>
      <c r="E13" s="13">
        <v>0.4</v>
      </c>
      <c r="F13" s="9">
        <f t="shared" si="0"/>
        <v>1959.9999999999998</v>
      </c>
      <c r="G13" s="9">
        <f t="shared" si="3"/>
        <v>1454.5454545454545</v>
      </c>
      <c r="H13" s="7">
        <f t="shared" si="4"/>
        <v>0.34749999999999986</v>
      </c>
      <c r="I13" s="9">
        <f t="shared" si="1"/>
        <v>450.79999999999995</v>
      </c>
      <c r="J13" s="12">
        <v>3.7499999999999999E-2</v>
      </c>
      <c r="K13" s="7">
        <f t="shared" si="5"/>
        <v>-0.21088716299559954</v>
      </c>
      <c r="L13" s="14">
        <f t="shared" si="6"/>
        <v>254.09433351541693</v>
      </c>
    </row>
    <row r="14" spans="1:12">
      <c r="A14" s="1" t="s">
        <v>5</v>
      </c>
      <c r="B14" s="8">
        <v>0.55000000000000004</v>
      </c>
      <c r="C14" s="8">
        <f t="shared" si="2"/>
        <v>5.1841736854567277E-2</v>
      </c>
      <c r="D14" s="12">
        <v>0.23</v>
      </c>
      <c r="E14" s="13">
        <v>0.9</v>
      </c>
      <c r="F14" s="9">
        <f t="shared" si="0"/>
        <v>2660</v>
      </c>
      <c r="G14" s="9">
        <f t="shared" si="3"/>
        <v>1777.7777777777781</v>
      </c>
      <c r="H14" s="7">
        <f t="shared" si="4"/>
        <v>0.49624999999999975</v>
      </c>
      <c r="I14" s="9">
        <f t="shared" si="1"/>
        <v>611.80000000000007</v>
      </c>
      <c r="J14" s="12">
        <v>0.04</v>
      </c>
      <c r="K14" s="7">
        <f t="shared" si="5"/>
        <v>2.9964121735727076E-2</v>
      </c>
      <c r="L14" s="14">
        <f t="shared" si="6"/>
        <v>331.64844719890419</v>
      </c>
    </row>
    <row r="15" spans="1:12">
      <c r="A15" s="1" t="s">
        <v>6</v>
      </c>
      <c r="B15" s="8">
        <v>0.65</v>
      </c>
      <c r="C15" s="8">
        <f t="shared" si="2"/>
        <v>6.7595123360618126E-2</v>
      </c>
      <c r="D15" s="12">
        <v>0.13</v>
      </c>
      <c r="E15" s="13">
        <v>1.8</v>
      </c>
      <c r="F15" s="9">
        <f t="shared" si="0"/>
        <v>3919.9999999999995</v>
      </c>
      <c r="G15" s="9">
        <f t="shared" si="3"/>
        <v>2285.7142857142858</v>
      </c>
      <c r="H15" s="7">
        <f t="shared" si="4"/>
        <v>0.71499999999999975</v>
      </c>
      <c r="I15" s="9">
        <f t="shared" si="1"/>
        <v>509.59999999999997</v>
      </c>
      <c r="J15" s="12">
        <v>0.05</v>
      </c>
      <c r="K15" s="7">
        <f t="shared" si="5"/>
        <v>0.29721544444730918</v>
      </c>
      <c r="L15" s="14">
        <f t="shared" si="6"/>
        <v>236.09321088941027</v>
      </c>
    </row>
    <row r="16" spans="1:12">
      <c r="A16" s="1" t="s">
        <v>7</v>
      </c>
      <c r="B16" s="8">
        <v>0.75</v>
      </c>
      <c r="C16" s="8">
        <f t="shared" si="2"/>
        <v>8.8277511441783196E-2</v>
      </c>
      <c r="D16" s="12">
        <v>0.08</v>
      </c>
      <c r="E16" s="13">
        <v>3.8</v>
      </c>
      <c r="F16" s="9">
        <f t="shared" si="0"/>
        <v>6720</v>
      </c>
      <c r="G16" s="9">
        <f t="shared" si="3"/>
        <v>3200</v>
      </c>
      <c r="H16" s="7">
        <f t="shared" si="4"/>
        <v>1.1000000000000001</v>
      </c>
      <c r="I16" s="9">
        <f t="shared" si="1"/>
        <v>537.6</v>
      </c>
      <c r="J16" s="12">
        <v>0.06</v>
      </c>
      <c r="K16" s="7">
        <f t="shared" si="5"/>
        <v>0.89740063404647219</v>
      </c>
      <c r="L16" s="14">
        <f t="shared" si="6"/>
        <v>212.50887101320487</v>
      </c>
    </row>
    <row r="17" spans="1:12">
      <c r="A17" s="1" t="s">
        <v>8</v>
      </c>
      <c r="B17" s="8">
        <v>0.85</v>
      </c>
      <c r="C17" s="8">
        <f t="shared" si="2"/>
        <v>0.11880352620736745</v>
      </c>
      <c r="D17" s="12">
        <v>0.03</v>
      </c>
      <c r="E17" s="13">
        <v>9</v>
      </c>
      <c r="F17" s="9">
        <f t="shared" si="0"/>
        <v>14000</v>
      </c>
      <c r="G17" s="9">
        <f t="shared" si="3"/>
        <v>5333.3333333333321</v>
      </c>
      <c r="H17" s="7">
        <f t="shared" si="4"/>
        <v>1.6250000000000007</v>
      </c>
      <c r="I17" s="9">
        <f t="shared" si="1"/>
        <v>420</v>
      </c>
      <c r="J17" s="12">
        <v>0.08</v>
      </c>
      <c r="K17" s="7">
        <f t="shared" si="5"/>
        <v>1.8629740407020512</v>
      </c>
      <c r="L17" s="14">
        <f t="shared" si="6"/>
        <v>120.24490970948614</v>
      </c>
    </row>
    <row r="18" spans="1:12">
      <c r="A18" s="1" t="s">
        <v>9</v>
      </c>
      <c r="B18" s="8">
        <v>0.94499999999999995</v>
      </c>
      <c r="C18" s="8">
        <f t="shared" si="2"/>
        <v>0.17581599990678631</v>
      </c>
      <c r="D18" s="12">
        <v>5.0000000000000001E-3</v>
      </c>
      <c r="E18" s="13">
        <v>32</v>
      </c>
      <c r="F18" s="9">
        <f t="shared" si="0"/>
        <v>46200</v>
      </c>
      <c r="G18" s="9">
        <f t="shared" si="3"/>
        <v>14545.454545454533</v>
      </c>
      <c r="H18" s="7">
        <f t="shared" si="4"/>
        <v>2.1762500000000027</v>
      </c>
      <c r="I18" s="9">
        <f t="shared" si="1"/>
        <v>231</v>
      </c>
      <c r="J18" s="12">
        <v>0.1</v>
      </c>
      <c r="K18" s="7">
        <f t="shared" si="5"/>
        <v>5.7944073591234204</v>
      </c>
      <c r="L18" s="14">
        <f t="shared" si="6"/>
        <v>47.560851513863945</v>
      </c>
    </row>
    <row r="19" spans="1:12">
      <c r="A19" s="1" t="s">
        <v>13</v>
      </c>
      <c r="B19" s="8">
        <v>0.99450000000000005</v>
      </c>
      <c r="C19" s="8">
        <f t="shared" si="2"/>
        <v>0.29310076343581404</v>
      </c>
      <c r="D19" s="12">
        <v>0</v>
      </c>
      <c r="E19" s="13">
        <v>360</v>
      </c>
      <c r="F19" s="9">
        <f t="shared" si="0"/>
        <v>505400</v>
      </c>
      <c r="G19" s="9">
        <f t="shared" si="3"/>
        <v>145454.54545454678</v>
      </c>
      <c r="H19" s="7">
        <f t="shared" si="4"/>
        <v>2.4746249999999681</v>
      </c>
      <c r="I19" s="9">
        <f t="shared" si="1"/>
        <v>0</v>
      </c>
      <c r="J19" s="12">
        <v>0.15</v>
      </c>
      <c r="K19" s="7">
        <f t="shared" si="5"/>
        <v>30.534873095551838</v>
      </c>
      <c r="L19" s="14">
        <f t="shared" si="6"/>
        <v>0</v>
      </c>
    </row>
    <row r="20" spans="1:12" ht="15.75" thickBot="1">
      <c r="A20" s="1" t="s">
        <v>14</v>
      </c>
      <c r="B20" s="8">
        <v>0.99950000000000006</v>
      </c>
      <c r="C20" s="8">
        <f t="shared" si="2"/>
        <v>0.3975356771974794</v>
      </c>
      <c r="D20" s="12">
        <v>0</v>
      </c>
      <c r="E20" s="13">
        <v>4500</v>
      </c>
      <c r="F20" s="9">
        <f t="shared" si="0"/>
        <v>6301400</v>
      </c>
      <c r="G20" s="9">
        <f t="shared" si="3"/>
        <v>1600000.0000001763</v>
      </c>
      <c r="H20" s="7">
        <f t="shared" si="4"/>
        <v>2.9383749999995663</v>
      </c>
      <c r="I20" s="9">
        <f t="shared" si="1"/>
        <v>0</v>
      </c>
      <c r="J20" s="12">
        <v>0.2</v>
      </c>
      <c r="K20" s="7">
        <f t="shared" si="5"/>
        <v>157.3648587718331</v>
      </c>
      <c r="L20" s="14">
        <f t="shared" si="6"/>
        <v>0</v>
      </c>
    </row>
    <row r="21" spans="1:12" ht="19.5" thickBot="1">
      <c r="D21" s="10">
        <f>SUM(D8:D20)</f>
        <v>1</v>
      </c>
      <c r="L21" s="15">
        <f>SUM(L8:L20)</f>
        <v>1430.119388475963</v>
      </c>
    </row>
  </sheetData>
  <hyperlinks>
    <hyperlink ref="A1" r:id="rId1" display="BullionVault"/>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dimension ref="A1:L21"/>
  <sheetViews>
    <sheetView workbookViewId="0">
      <selection activeCell="L21" sqref="A1:L21"/>
    </sheetView>
  </sheetViews>
  <sheetFormatPr defaultRowHeight="15"/>
  <cols>
    <col min="1" max="1" width="13.140625" customWidth="1"/>
    <col min="2" max="2" width="11" customWidth="1"/>
    <col min="3" max="3" width="11.5703125" customWidth="1"/>
    <col min="4" max="4" width="10.42578125" customWidth="1"/>
    <col min="5" max="5" width="11.140625" customWidth="1"/>
    <col min="6" max="6" width="12" customWidth="1"/>
    <col min="7" max="7" width="10.42578125" customWidth="1"/>
    <col min="8" max="8" width="13.28515625" customWidth="1"/>
    <col min="9" max="11" width="12.42578125" customWidth="1"/>
    <col min="12" max="12" width="12.7109375" customWidth="1"/>
  </cols>
  <sheetData>
    <row r="1" spans="1:12" ht="26.25">
      <c r="A1" s="17" t="s">
        <v>29</v>
      </c>
      <c r="B1" s="16"/>
      <c r="C1" s="16" t="s">
        <v>30</v>
      </c>
    </row>
    <row r="2" spans="1:12">
      <c r="A2" t="s">
        <v>31</v>
      </c>
      <c r="E2" s="11">
        <v>250</v>
      </c>
      <c r="H2" s="11"/>
    </row>
    <row r="3" spans="1:12">
      <c r="A3" t="s">
        <v>16</v>
      </c>
      <c r="E3" s="11">
        <v>850</v>
      </c>
      <c r="H3" s="11"/>
    </row>
    <row r="4" spans="1:12">
      <c r="A4" t="s">
        <v>18</v>
      </c>
      <c r="E4" s="7">
        <f>($E$3-$E$2)/$E$2</f>
        <v>2.4</v>
      </c>
      <c r="H4" s="11"/>
    </row>
    <row r="5" spans="1:12">
      <c r="A5" t="s">
        <v>24</v>
      </c>
      <c r="E5" s="11">
        <v>15</v>
      </c>
    </row>
    <row r="7" spans="1:12" s="2" customFormat="1" ht="75.75" thickBot="1">
      <c r="A7" s="3" t="s">
        <v>25</v>
      </c>
      <c r="B7" s="5" t="s">
        <v>20</v>
      </c>
      <c r="C7" s="5" t="s">
        <v>21</v>
      </c>
      <c r="D7" s="4" t="s">
        <v>0</v>
      </c>
      <c r="E7" s="5" t="s">
        <v>22</v>
      </c>
      <c r="F7" s="5" t="s">
        <v>23</v>
      </c>
      <c r="G7" s="5" t="s">
        <v>17</v>
      </c>
      <c r="H7" s="5" t="s">
        <v>19</v>
      </c>
      <c r="I7" s="5" t="s">
        <v>12</v>
      </c>
      <c r="J7" s="5" t="s">
        <v>26</v>
      </c>
      <c r="K7" s="5" t="s">
        <v>27</v>
      </c>
      <c r="L7" s="5" t="s">
        <v>15</v>
      </c>
    </row>
    <row r="8" spans="1:12">
      <c r="A8" s="1" t="s">
        <v>11</v>
      </c>
      <c r="B8" s="8">
        <v>0</v>
      </c>
      <c r="C8" s="8">
        <f>1-POWER((1-B8),1/$E$5)</f>
        <v>0</v>
      </c>
      <c r="D8" s="12">
        <v>1E-3</v>
      </c>
      <c r="E8" s="13">
        <v>-0.85</v>
      </c>
      <c r="F8" s="9">
        <f t="shared" ref="F8:F20" si="0">($E$3)*(1+E8)</f>
        <v>127.50000000000001</v>
      </c>
      <c r="G8" s="9">
        <f>$E$2/(1-B8)</f>
        <v>250</v>
      </c>
      <c r="H8" s="7">
        <f>(F8-G8)/G8</f>
        <v>-0.48999999999999994</v>
      </c>
      <c r="I8" s="9">
        <f t="shared" ref="I8:I20" si="1">F8*D8</f>
        <v>0.12750000000000003</v>
      </c>
      <c r="J8" s="12">
        <v>0.03</v>
      </c>
      <c r="K8" s="7">
        <f>((POWER(1-J8,$E$5)*F8)-$E$3)/$E$3</f>
        <v>-0.90501232162948164</v>
      </c>
      <c r="L8" s="14">
        <f>POWER(1-J8,$E$5)*I8</f>
        <v>8.0739526614940646E-2</v>
      </c>
    </row>
    <row r="9" spans="1:12">
      <c r="A9" s="1" t="s">
        <v>10</v>
      </c>
      <c r="B9" s="8">
        <v>0.05</v>
      </c>
      <c r="C9" s="8">
        <f t="shared" ref="C9:C20" si="2">1-POWER((1-B9),1/$E$5)</f>
        <v>3.4137129465903193E-3</v>
      </c>
      <c r="D9" s="12">
        <v>5.0000000000000001E-3</v>
      </c>
      <c r="E9" s="13">
        <v>-0.8</v>
      </c>
      <c r="F9" s="9">
        <f t="shared" si="0"/>
        <v>169.99999999999997</v>
      </c>
      <c r="G9" s="9">
        <f t="shared" ref="G9:G20" si="3">$E$2/(1-B9)</f>
        <v>263.15789473684214</v>
      </c>
      <c r="H9" s="7">
        <f t="shared" ref="H9:H20" si="4">(F9-G9)/G9</f>
        <v>-0.3540000000000002</v>
      </c>
      <c r="I9" s="9">
        <f t="shared" si="1"/>
        <v>0.84999999999999987</v>
      </c>
      <c r="J9" s="12">
        <v>0.03</v>
      </c>
      <c r="K9" s="7">
        <f t="shared" ref="K9:K20" si="5">((POWER(1-J9,$E$5)*F9)-$E$3)/$E$3</f>
        <v>-0.87334976217264215</v>
      </c>
      <c r="L9" s="14">
        <f t="shared" ref="L9:L20" si="6">POWER(1-J9,$E$5)*I9</f>
        <v>0.53826351076627077</v>
      </c>
    </row>
    <row r="10" spans="1:12">
      <c r="A10" s="6" t="s">
        <v>1</v>
      </c>
      <c r="B10" s="8">
        <v>0.15</v>
      </c>
      <c r="C10" s="8">
        <f t="shared" si="2"/>
        <v>1.077611247533683E-2</v>
      </c>
      <c r="D10" s="12">
        <v>0.01</v>
      </c>
      <c r="E10" s="13">
        <v>-0.75</v>
      </c>
      <c r="F10" s="9">
        <f t="shared" si="0"/>
        <v>212.5</v>
      </c>
      <c r="G10" s="9">
        <f t="shared" si="3"/>
        <v>294.11764705882354</v>
      </c>
      <c r="H10" s="7">
        <f t="shared" si="4"/>
        <v>-0.27750000000000002</v>
      </c>
      <c r="I10" s="9">
        <f t="shared" si="1"/>
        <v>2.125</v>
      </c>
      <c r="J10" s="12">
        <v>0.03</v>
      </c>
      <c r="K10" s="7">
        <f t="shared" si="5"/>
        <v>-0.84168720271580266</v>
      </c>
      <c r="L10" s="14">
        <f t="shared" si="6"/>
        <v>1.3456587769156771</v>
      </c>
    </row>
    <row r="11" spans="1:12">
      <c r="A11" s="1" t="s">
        <v>2</v>
      </c>
      <c r="B11" s="8">
        <v>0.25</v>
      </c>
      <c r="C11" s="8">
        <f t="shared" si="2"/>
        <v>1.899606168258583E-2</v>
      </c>
      <c r="D11" s="12">
        <v>1.4999999999999999E-2</v>
      </c>
      <c r="E11" s="13">
        <v>-0.65</v>
      </c>
      <c r="F11" s="9">
        <f t="shared" si="0"/>
        <v>297.5</v>
      </c>
      <c r="G11" s="9">
        <f t="shared" si="3"/>
        <v>333.33333333333331</v>
      </c>
      <c r="H11" s="7">
        <f t="shared" si="4"/>
        <v>-0.10749999999999994</v>
      </c>
      <c r="I11" s="9">
        <f t="shared" si="1"/>
        <v>4.4624999999999995</v>
      </c>
      <c r="J11" s="12">
        <v>0.03</v>
      </c>
      <c r="K11" s="7">
        <f t="shared" si="5"/>
        <v>-0.77836208380212368</v>
      </c>
      <c r="L11" s="14">
        <f t="shared" si="6"/>
        <v>2.8258834315229215</v>
      </c>
    </row>
    <row r="12" spans="1:12">
      <c r="A12" s="1" t="s">
        <v>3</v>
      </c>
      <c r="B12" s="8">
        <v>0.35</v>
      </c>
      <c r="C12" s="8">
        <f t="shared" si="2"/>
        <v>2.8310394157202379E-2</v>
      </c>
      <c r="D12" s="12">
        <v>0.02</v>
      </c>
      <c r="E12" s="13">
        <v>-0.4</v>
      </c>
      <c r="F12" s="9">
        <f t="shared" si="0"/>
        <v>510</v>
      </c>
      <c r="G12" s="9">
        <f t="shared" si="3"/>
        <v>384.61538461538458</v>
      </c>
      <c r="H12" s="7">
        <f t="shared" si="4"/>
        <v>0.32600000000000012</v>
      </c>
      <c r="I12" s="9">
        <f t="shared" si="1"/>
        <v>10.200000000000001</v>
      </c>
      <c r="J12" s="12">
        <v>0.03</v>
      </c>
      <c r="K12" s="7">
        <f t="shared" si="5"/>
        <v>-0.62004928651792635</v>
      </c>
      <c r="L12" s="14">
        <f t="shared" si="6"/>
        <v>6.459162129195251</v>
      </c>
    </row>
    <row r="13" spans="1:12">
      <c r="A13" s="1" t="s">
        <v>4</v>
      </c>
      <c r="B13" s="8">
        <v>0.45</v>
      </c>
      <c r="C13" s="8">
        <f t="shared" si="2"/>
        <v>3.9072005069322513E-2</v>
      </c>
      <c r="D13" s="12">
        <v>0.08</v>
      </c>
      <c r="E13" s="13">
        <v>-0.2</v>
      </c>
      <c r="F13" s="9">
        <f t="shared" si="0"/>
        <v>680</v>
      </c>
      <c r="G13" s="9">
        <f t="shared" si="3"/>
        <v>454.5454545454545</v>
      </c>
      <c r="H13" s="7">
        <f t="shared" si="4"/>
        <v>0.49600000000000016</v>
      </c>
      <c r="I13" s="9">
        <f t="shared" si="1"/>
        <v>54.4</v>
      </c>
      <c r="J13" s="12">
        <v>0.04</v>
      </c>
      <c r="K13" s="7">
        <f t="shared" si="5"/>
        <v>-0.56633089611127285</v>
      </c>
      <c r="L13" s="14">
        <f t="shared" si="6"/>
        <v>29.489499064433449</v>
      </c>
    </row>
    <row r="14" spans="1:12">
      <c r="A14" s="1" t="s">
        <v>5</v>
      </c>
      <c r="B14" s="8">
        <v>0.55000000000000004</v>
      </c>
      <c r="C14" s="8">
        <f t="shared" si="2"/>
        <v>5.1841736854567277E-2</v>
      </c>
      <c r="D14" s="12">
        <v>0.12</v>
      </c>
      <c r="E14" s="13">
        <v>0</v>
      </c>
      <c r="F14" s="9">
        <f t="shared" si="0"/>
        <v>850</v>
      </c>
      <c r="G14" s="9">
        <f t="shared" si="3"/>
        <v>555.55555555555566</v>
      </c>
      <c r="H14" s="7">
        <f t="shared" si="4"/>
        <v>0.52999999999999969</v>
      </c>
      <c r="I14" s="9">
        <f t="shared" si="1"/>
        <v>102</v>
      </c>
      <c r="J14" s="12">
        <v>0.05</v>
      </c>
      <c r="K14" s="7">
        <f t="shared" si="5"/>
        <v>-0.53670876984024674</v>
      </c>
      <c r="L14" s="14">
        <f t="shared" si="6"/>
        <v>47.255705476294835</v>
      </c>
    </row>
    <row r="15" spans="1:12">
      <c r="A15" s="1" t="s">
        <v>6</v>
      </c>
      <c r="B15" s="8">
        <v>0.65</v>
      </c>
      <c r="C15" s="8">
        <f t="shared" si="2"/>
        <v>6.7595123360618126E-2</v>
      </c>
      <c r="D15" s="12">
        <v>0.3</v>
      </c>
      <c r="E15" s="13">
        <v>0.4</v>
      </c>
      <c r="F15" s="9">
        <f t="shared" si="0"/>
        <v>1190</v>
      </c>
      <c r="G15" s="9">
        <f t="shared" si="3"/>
        <v>714.28571428571433</v>
      </c>
      <c r="H15" s="7">
        <f t="shared" si="4"/>
        <v>0.66599999999999993</v>
      </c>
      <c r="I15" s="9">
        <f t="shared" si="1"/>
        <v>357</v>
      </c>
      <c r="J15" s="12">
        <v>0.06</v>
      </c>
      <c r="K15" s="7">
        <f t="shared" si="5"/>
        <v>-0.44659148173644564</v>
      </c>
      <c r="L15" s="14">
        <f t="shared" si="6"/>
        <v>141.11917215720635</v>
      </c>
    </row>
    <row r="16" spans="1:12">
      <c r="A16" s="1" t="s">
        <v>7</v>
      </c>
      <c r="B16" s="8">
        <v>0.75</v>
      </c>
      <c r="C16" s="8">
        <f t="shared" si="2"/>
        <v>8.8277511441783196E-2</v>
      </c>
      <c r="D16" s="12">
        <v>0.27</v>
      </c>
      <c r="E16" s="13">
        <v>1.2</v>
      </c>
      <c r="F16" s="9">
        <f t="shared" si="0"/>
        <v>1870.0000000000002</v>
      </c>
      <c r="G16" s="9">
        <f t="shared" si="3"/>
        <v>1000</v>
      </c>
      <c r="H16" s="7">
        <f t="shared" si="4"/>
        <v>0.87000000000000022</v>
      </c>
      <c r="I16" s="9">
        <f t="shared" si="1"/>
        <v>504.90000000000009</v>
      </c>
      <c r="J16" s="12">
        <v>7.0000000000000007E-2</v>
      </c>
      <c r="K16" s="7">
        <f t="shared" si="5"/>
        <v>-0.25925810348644945</v>
      </c>
      <c r="L16" s="14">
        <f t="shared" si="6"/>
        <v>170.00026524985984</v>
      </c>
    </row>
    <row r="17" spans="1:12">
      <c r="A17" s="1" t="s">
        <v>8</v>
      </c>
      <c r="B17" s="8">
        <v>0.85</v>
      </c>
      <c r="C17" s="8">
        <f t="shared" si="2"/>
        <v>0.11880352620736745</v>
      </c>
      <c r="D17" s="12">
        <v>0.15</v>
      </c>
      <c r="E17" s="13">
        <v>4</v>
      </c>
      <c r="F17" s="9">
        <f t="shared" si="0"/>
        <v>4250</v>
      </c>
      <c r="G17" s="9">
        <f t="shared" si="3"/>
        <v>1666.6666666666665</v>
      </c>
      <c r="H17" s="7">
        <f t="shared" si="4"/>
        <v>1.5500000000000003</v>
      </c>
      <c r="I17" s="9">
        <f t="shared" si="1"/>
        <v>637.5</v>
      </c>
      <c r="J17" s="12">
        <v>0.09</v>
      </c>
      <c r="K17" s="7">
        <f t="shared" si="5"/>
        <v>0.21504087762878846</v>
      </c>
      <c r="L17" s="14">
        <f t="shared" si="6"/>
        <v>154.91771189767053</v>
      </c>
    </row>
    <row r="18" spans="1:12">
      <c r="A18" s="1" t="s">
        <v>9</v>
      </c>
      <c r="B18" s="8">
        <v>0.94499999999999995</v>
      </c>
      <c r="C18" s="8">
        <f t="shared" si="2"/>
        <v>0.17581599990678631</v>
      </c>
      <c r="D18" s="12">
        <v>2.7900000000000001E-2</v>
      </c>
      <c r="E18" s="13">
        <v>15</v>
      </c>
      <c r="F18" s="9">
        <f t="shared" si="0"/>
        <v>13600</v>
      </c>
      <c r="G18" s="9">
        <f t="shared" si="3"/>
        <v>4545.4545454545414</v>
      </c>
      <c r="H18" s="7">
        <f t="shared" si="4"/>
        <v>1.9920000000000029</v>
      </c>
      <c r="I18" s="9">
        <f t="shared" si="1"/>
        <v>379.44</v>
      </c>
      <c r="J18" s="12">
        <v>0.12</v>
      </c>
      <c r="K18" s="7">
        <f t="shared" si="5"/>
        <v>1.3515816624018018</v>
      </c>
      <c r="L18" s="14">
        <f t="shared" si="6"/>
        <v>55.767759123858731</v>
      </c>
    </row>
    <row r="19" spans="1:12">
      <c r="A19" s="1" t="s">
        <v>13</v>
      </c>
      <c r="B19" s="8">
        <v>0.99450000000000005</v>
      </c>
      <c r="C19" s="8">
        <f t="shared" si="2"/>
        <v>0.29310076343581404</v>
      </c>
      <c r="D19" s="12">
        <v>1E-3</v>
      </c>
      <c r="E19" s="13">
        <v>200</v>
      </c>
      <c r="F19" s="9">
        <f t="shared" si="0"/>
        <v>170850</v>
      </c>
      <c r="G19" s="9">
        <f t="shared" si="3"/>
        <v>45454.545454545871</v>
      </c>
      <c r="H19" s="7">
        <f t="shared" si="4"/>
        <v>2.7586999999999655</v>
      </c>
      <c r="I19" s="9">
        <f t="shared" si="1"/>
        <v>170.85</v>
      </c>
      <c r="J19" s="12">
        <v>0.14000000000000001</v>
      </c>
      <c r="K19" s="7">
        <f t="shared" si="5"/>
        <v>19.925354591039934</v>
      </c>
      <c r="L19" s="14">
        <f t="shared" si="6"/>
        <v>17.786551402383942</v>
      </c>
    </row>
    <row r="20" spans="1:12" ht="15.75" thickBot="1">
      <c r="A20" s="1" t="s">
        <v>14</v>
      </c>
      <c r="B20" s="8">
        <v>0.99950000000000006</v>
      </c>
      <c r="C20" s="8">
        <f t="shared" si="2"/>
        <v>0.3975356771974794</v>
      </c>
      <c r="D20" s="12">
        <v>1E-4</v>
      </c>
      <c r="E20" s="13">
        <v>4500</v>
      </c>
      <c r="F20" s="9">
        <f t="shared" si="0"/>
        <v>3825850</v>
      </c>
      <c r="G20" s="9">
        <f t="shared" si="3"/>
        <v>500000.00000005506</v>
      </c>
      <c r="H20" s="7">
        <f t="shared" si="4"/>
        <v>6.651699999999158</v>
      </c>
      <c r="I20" s="9">
        <f t="shared" si="1"/>
        <v>382.58500000000004</v>
      </c>
      <c r="J20" s="12">
        <v>0.16</v>
      </c>
      <c r="K20" s="7">
        <f t="shared" si="5"/>
        <v>328.22916752926443</v>
      </c>
      <c r="L20" s="14">
        <f t="shared" si="6"/>
        <v>27.984479239987479</v>
      </c>
    </row>
    <row r="21" spans="1:12" ht="19.5" thickBot="1">
      <c r="D21" s="10">
        <f>SUM(D8:D20)</f>
        <v>1</v>
      </c>
      <c r="L21" s="15">
        <f>SUM(L8:L20)</f>
        <v>655.57085098671018</v>
      </c>
    </row>
  </sheetData>
  <hyperlinks>
    <hyperlink ref="A1" r:id="rId1" display="BullionVault"/>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My current valuation</vt:lpstr>
      <vt:lpstr>$1400 Gold</vt:lpstr>
      <vt:lpstr>1980</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Tustain</dc:creator>
  <cp:lastModifiedBy>Paul Tustain</cp:lastModifiedBy>
  <dcterms:created xsi:type="dcterms:W3CDTF">2010-11-02T10:52:19Z</dcterms:created>
  <dcterms:modified xsi:type="dcterms:W3CDTF">2011-03-10T16:50:06Z</dcterms:modified>
</cp:coreProperties>
</file>